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soderberg-my.sharepoint.com/personal/dan_morgan_qvan_soderbergpartners_com/Documents/Skrivebord/Jobb/TL/TGS/"/>
    </mc:Choice>
  </mc:AlternateContent>
  <xr:revisionPtr revIDLastSave="963" documentId="11_AD4D1D646341095ACB7000965D10CD0C683EDF1F" xr6:coauthVersionLast="47" xr6:coauthVersionMax="47" xr10:uidLastSave="{79281537-0575-431D-A604-94E1F45D66D6}"/>
  <bookViews>
    <workbookView xWindow="1845" yWindow="0" windowWidth="26145" windowHeight="20985" xr2:uid="{00000000-000D-0000-FFFF-FFFF00000000}"/>
  </bookViews>
  <sheets>
    <sheet name="Kalkulator" sheetId="5" r:id="rId1"/>
    <sheet name="Veileder" sheetId="1" r:id="rId2"/>
    <sheet name="Regle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F22" i="5"/>
  <c r="D22" i="5"/>
  <c r="B22" i="5"/>
  <c r="C22" i="5" s="1"/>
  <c r="F21" i="5"/>
  <c r="D21" i="5"/>
  <c r="B21" i="5"/>
  <c r="C21" i="5" s="1"/>
  <c r="F20" i="5"/>
  <c r="D20" i="5"/>
  <c r="B20" i="5"/>
  <c r="C20" i="5" s="1"/>
  <c r="F19" i="5"/>
  <c r="D19" i="5"/>
  <c r="B19" i="5"/>
  <c r="C19" i="5" s="1"/>
  <c r="F18" i="5"/>
  <c r="D18" i="5"/>
  <c r="B18" i="5"/>
  <c r="C18" i="5" s="1"/>
  <c r="F17" i="5"/>
  <c r="D17" i="5"/>
  <c r="B17" i="5"/>
  <c r="C17" i="5" s="1"/>
  <c r="F16" i="5"/>
  <c r="D16" i="5"/>
  <c r="B16" i="5"/>
  <c r="C16" i="5" s="1"/>
  <c r="G20" i="5" l="1"/>
  <c r="G21" i="5"/>
  <c r="G19" i="5"/>
  <c r="E19" i="5"/>
  <c r="E16" i="5"/>
  <c r="G16" i="5"/>
  <c r="E17" i="5"/>
  <c r="G17" i="5"/>
  <c r="G18" i="5"/>
  <c r="E18" i="5"/>
  <c r="E20" i="5"/>
  <c r="B5" i="5"/>
  <c r="D5" i="4"/>
  <c r="D6" i="4"/>
  <c r="H5" i="1"/>
  <c r="H6" i="1"/>
  <c r="H7" i="1"/>
  <c r="H8" i="1"/>
  <c r="H9" i="1"/>
  <c r="H10" i="1"/>
  <c r="H4" i="1"/>
  <c r="F10" i="1"/>
  <c r="F5" i="1"/>
  <c r="F6" i="1"/>
  <c r="F7" i="1"/>
  <c r="F8" i="1"/>
  <c r="F9" i="1"/>
  <c r="F4" i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G7" i="1" l="1"/>
  <c r="I9" i="1"/>
  <c r="G6" i="1"/>
  <c r="B6" i="5"/>
  <c r="B7" i="5" s="1"/>
  <c r="B8" i="5" s="1" a="1"/>
  <c r="B8" i="5" s="1"/>
  <c r="G4" i="1"/>
  <c r="I4" i="1"/>
  <c r="I5" i="1"/>
  <c r="G5" i="1"/>
  <c r="G8" i="1"/>
  <c r="I8" i="1"/>
  <c r="I7" i="1"/>
  <c r="I6" i="1"/>
  <c r="B11" i="5" l="1"/>
  <c r="B9" i="5"/>
  <c r="B1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<sst xmlns="http://schemas.openxmlformats.org/spreadsheetml/2006/main" count="71" uniqueCount="40">
  <si>
    <t>Folketrygdens grunnbeløp</t>
  </si>
  <si>
    <t>Antall G</t>
  </si>
  <si>
    <t>Pensjonsgivende inntekt</t>
  </si>
  <si>
    <t>Maksimalt beregningsgrunnlag</t>
  </si>
  <si>
    <t>Aksjeselskap</t>
  </si>
  <si>
    <t>Enkeltpersonforetak</t>
  </si>
  <si>
    <t>Dekning</t>
  </si>
  <si>
    <t>Hvem</t>
  </si>
  <si>
    <t>Maks dekning</t>
  </si>
  <si>
    <t>Maks. dekningsbehov</t>
  </si>
  <si>
    <t>NAV</t>
  </si>
  <si>
    <t>Maks forsikringssum vil være 80% av inntekt</t>
  </si>
  <si>
    <t>Maks total dekning (NAV+Inntektsforsikring)</t>
  </si>
  <si>
    <t xml:space="preserve">Klasse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</si>
  <si>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</si>
  <si>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</si>
  <si>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</si>
  <si>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</si>
  <si>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</si>
  <si>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</si>
  <si>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</si>
  <si>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</si>
  <si>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</si>
  <si>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</si>
  <si>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</si>
  <si>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Ytelse per dag</t>
  </si>
  <si>
    <t>Forsikringspremie</t>
  </si>
  <si>
    <t>Arbeidsform</t>
  </si>
  <si>
    <t>Forsikringsbehov</t>
  </si>
  <si>
    <t>Anbefalt inntektsforsikring</t>
  </si>
  <si>
    <t>Anbefalt dekning</t>
  </si>
  <si>
    <t xml:space="preserve">Anbefalt dekning pr. dag </t>
  </si>
  <si>
    <t xml:space="preserve">Pris pr. år </t>
  </si>
  <si>
    <t>Enkeltpersonsforetak</t>
  </si>
  <si>
    <t>Maks dekning fra NAV</t>
  </si>
  <si>
    <t>Maks total dekning (80%)</t>
  </si>
  <si>
    <t>Forsikringssum pr. 250 dager</t>
  </si>
  <si>
    <t>Veileder for inntektsforsikring</t>
  </si>
  <si>
    <t>Prisoversikt for inntektsforsikring</t>
  </si>
  <si>
    <t>Total dekning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</si>
</sst>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9" xfId="0" applyBorder="1" applyAlignment="1">
      <alignment horizontal="center"/>
    </xf>
    <xf numFmtId="0" fontId="3" fillId="0" borderId="12" xfId="0" applyFont="1" applyBorder="1"/>
    <xf numFmtId="0" fontId="0" fillId="0" borderId="14" xfId="0" applyBorder="1" applyAlignment="1">
      <alignment horizontal="center"/>
    </xf>
    <xf numFmtId="164" fontId="0" fillId="0" borderId="14" xfId="1" applyNumberFormat="1" applyFont="1" applyBorder="1"/>
    <xf numFmtId="164" fontId="0" fillId="0" borderId="9" xfId="1" applyNumberFormat="1" applyFont="1" applyBorder="1"/>
    <xf numFmtId="164" fontId="0" fillId="0" borderId="14" xfId="0" applyNumberFormat="1" applyBorder="1"/>
    <xf numFmtId="164" fontId="0" fillId="0" borderId="9" xfId="0" applyNumberFormat="1" applyBorder="1"/>
    <xf numFmtId="164" fontId="0" fillId="0" borderId="11" xfId="0" applyNumberFormat="1" applyBorder="1"/>
    <xf numFmtId="164" fontId="0" fillId="0" borderId="4" xfId="0" applyNumberForma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3" fillId="0" borderId="0" xfId="1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left"/>
    </xf>
    <xf numFmtId="164" fontId="3" fillId="4" borderId="3" xfId="1" applyNumberFormat="1" applyFont="1" applyFill="1" applyBorder="1" applyAlignment="1">
      <alignment horizontal="right"/>
    </xf>
    <xf numFmtId="0" fontId="6" fillId="4" borderId="18" xfId="0" applyFont="1" applyFill="1" applyBorder="1" applyAlignment="1">
      <alignment horizontal="left"/>
    </xf>
    <xf numFmtId="164" fontId="6" fillId="4" borderId="15" xfId="1" applyNumberFormat="1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164" fontId="6" fillId="3" borderId="11" xfId="1" applyNumberFormat="1" applyFont="1" applyFill="1" applyBorder="1" applyAlignment="1">
      <alignment horizontal="right"/>
    </xf>
    <xf numFmtId="0" fontId="6" fillId="3" borderId="5" xfId="0" applyFont="1" applyFill="1" applyBorder="1" applyAlignment="1">
      <alignment horizontal="left"/>
    </xf>
    <xf numFmtId="164" fontId="1" fillId="3" borderId="7" xfId="1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0" fontId="4" fillId="5" borderId="0" xfId="0" applyFont="1" applyFill="1"/>
    <xf numFmtId="0" fontId="4" fillId="5" borderId="0" xfId="0" applyFont="1" applyFill="1" applyAlignment="1">
      <alignment horizontal="center"/>
    </xf>
    <xf numFmtId="164" fontId="4" fillId="5" borderId="0" xfId="1" applyNumberFormat="1" applyFont="1" applyFill="1" applyBorder="1" applyAlignment="1">
      <alignment vertical="center"/>
    </xf>
    <xf numFmtId="0" fontId="2" fillId="5" borderId="0" xfId="0" applyFont="1" applyFill="1" applyAlignment="1">
      <alignment horizontal="right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vertical="center"/>
    </xf>
    <xf numFmtId="164" fontId="4" fillId="5" borderId="0" xfId="1" applyNumberFormat="1" applyFont="1" applyFill="1" applyBorder="1" applyAlignment="1">
      <alignment horizontal="center"/>
    </xf>
    <xf numFmtId="9" fontId="4" fillId="5" borderId="0" xfId="3" applyFont="1" applyFill="1" applyBorder="1"/>
    <xf numFmtId="164" fontId="4" fillId="5" borderId="0" xfId="0" applyNumberFormat="1" applyFont="1" applyFill="1"/>
    <xf numFmtId="0" fontId="2" fillId="2" borderId="0" xfId="0" applyFont="1" applyFill="1" applyAlignment="1">
      <alignment horizontal="center"/>
    </xf>
    <xf numFmtId="44" fontId="2" fillId="2" borderId="5" xfId="2" applyFont="1" applyFill="1" applyBorder="1" applyAlignment="1">
      <alignment horizontal="center"/>
    </xf>
    <xf numFmtId="44" fontId="2" fillId="2" borderId="6" xfId="2" applyFont="1" applyFill="1" applyBorder="1" applyAlignment="1">
      <alignment horizontal="center"/>
    </xf>
    <xf numFmtId="44" fontId="2" fillId="2" borderId="7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4" fontId="3" fillId="0" borderId="2" xfId="2" applyFont="1" applyBorder="1" applyAlignment="1">
      <alignment horizontal="center"/>
    </xf>
    <xf numFmtId="44" fontId="3" fillId="0" borderId="3" xfId="2" applyFont="1" applyBorder="1" applyAlignment="1">
      <alignment horizontal="center"/>
    </xf>
    <xf numFmtId="0" fontId="2" fillId="5" borderId="0" xfId="0" applyFont="1" applyFill="1" applyAlignment="1">
      <alignment horizontal="center" vertical="center"/>
    </xf>
  </cellXfs>
  <cellStyles count="4">
    <cellStyle name="Komma" xfId="1" builtinId="3"/>
    <cellStyle name="Normal" xfId="0" builtinId="0"/>
    <cellStyle name="Prosent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BC44B-53DF-4BDD-BA93-3C4C856B9909}">
  <dimension ref="A1:G36"/>
  <sheetViews>
    <sheetView showGridLines="0" tabSelected="1" zoomScale="110" zoomScaleNormal="110" workbookViewId="0">
      <selection activeCell="C5" sqref="C5"/>
    </sheetView>
  </sheetViews>
  <sheetFormatPr baseColWidth="10" defaultRowHeight="15" x14ac:dyDescent="0.25"/>
  <cols>
    <col min="1" max="1" width="24.5703125" style="18" customWidth="1"/>
    <col min="2" max="2" width="23.28515625" style="19" bestFit="1" customWidth="1"/>
    <col min="3" max="3" width="41.140625" bestFit="1" customWidth="1"/>
    <col min="4" max="4" width="29.5703125" bestFit="1" customWidth="1"/>
    <col min="5" max="5" width="20.42578125" bestFit="1" customWidth="1"/>
    <col min="6" max="6" width="17.140625" bestFit="1" customWidth="1"/>
    <col min="7" max="7" width="20.42578125" bestFit="1" customWidth="1"/>
  </cols>
  <sheetData>
    <row r="1" spans="1:7" x14ac:dyDescent="0.25">
      <c r="A1" s="53" t="s">
        <v>37</v>
      </c>
      <c r="B1" s="54"/>
    </row>
    <row r="2" spans="1:7" x14ac:dyDescent="0.25">
      <c r="A2" s="55"/>
      <c r="B2" s="56"/>
    </row>
    <row r="3" spans="1:7" x14ac:dyDescent="0.25">
      <c r="A3" s="21" t="s">
        <v>27</v>
      </c>
      <c r="B3" s="22" t="s">
        <v>33</v>
      </c>
    </row>
    <row r="4" spans="1:7" ht="15.75" thickBot="1" x14ac:dyDescent="0.3">
      <c r="A4" s="23" t="s">
        <v>2</v>
      </c>
      <c r="B4" s="24">
        <v>950000</v>
      </c>
    </row>
    <row r="5" spans="1:7" x14ac:dyDescent="0.25">
      <c r="A5" s="25" t="s">
        <v>35</v>
      </c>
      <c r="B5" s="26">
        <f>SUM(B4*0.8)</f>
        <v>760000</v>
      </c>
    </row>
    <row r="6" spans="1:7" x14ac:dyDescent="0.25">
      <c r="A6" s="25" t="s">
        <v>34</v>
      </c>
      <c r="B6" s="26">
        <f>IF(B3=Regler!B5,IF(Kalkulator!B5&gt;Regler!D5,Regler!D5,Kalkulator!B5*Regler!A5),IF(Kalkulator!B3=Regler!B6,IF(Kalkulator!B5&gt;Regler!D6,Regler!D6,Kalkulator!B5*Regler!A6),""))</f>
        <v>655435.20000000007</v>
      </c>
    </row>
    <row r="7" spans="1:7" x14ac:dyDescent="0.25">
      <c r="A7" s="25" t="s">
        <v>28</v>
      </c>
      <c r="B7" s="26">
        <f>B5-B6</f>
        <v>104564.79999999993</v>
      </c>
    </row>
    <row r="8" spans="1:7" x14ac:dyDescent="0.25">
      <c r="A8" s="25" t="s">
        <v>29</v>
      </c>
      <c r="B8" s="26" t="str" cm="1">
        <f t="array" ref="B8">INDEX(Regler!I4:I100,MATCH(TRUE,Kalkulator!B7&lt;Regler!H4:H100,0))</f>
        <v>A</v>
      </c>
    </row>
    <row r="9" spans="1:7" x14ac:dyDescent="0.25">
      <c r="A9" s="25" t="s">
        <v>30</v>
      </c>
      <c r="B9" s="26">
        <f>INDEX(Regler!H:H,MATCH(Kalkulator!B8,Regler!I:I,0))</f>
        <v>150000</v>
      </c>
    </row>
    <row r="10" spans="1:7" x14ac:dyDescent="0.25">
      <c r="A10" s="25" t="s">
        <v>31</v>
      </c>
      <c r="B10" s="26">
        <f>B9/250</f>
        <v>600</v>
      </c>
    </row>
    <row r="11" spans="1:7" x14ac:dyDescent="0.25">
      <c r="A11" s="27" t="s">
        <v>32</v>
      </c>
      <c r="B11" s="28">
        <f>INDEX(Regler!K:K,MATCH(Kalkulator!B8,Regler!I:I,0))</f>
        <v>7059</v>
      </c>
    </row>
    <row r="13" spans="1:7" x14ac:dyDescent="0.25">
      <c r="A13" s="30" t="s">
        <v>1</v>
      </c>
      <c r="B13" s="30" t="s">
        <v>2</v>
      </c>
      <c r="C13" s="30" t="s">
        <v>12</v>
      </c>
      <c r="D13" s="50" t="s">
        <v>3</v>
      </c>
      <c r="E13" s="51"/>
      <c r="F13" s="51"/>
      <c r="G13" s="52"/>
    </row>
    <row r="14" spans="1:7" ht="15.75" thickBot="1" x14ac:dyDescent="0.3">
      <c r="A14" s="31"/>
      <c r="B14" s="31"/>
      <c r="C14" s="31"/>
      <c r="D14" s="32" t="s">
        <v>4</v>
      </c>
      <c r="E14" s="33"/>
      <c r="F14" s="32" t="s">
        <v>5</v>
      </c>
      <c r="G14" s="33"/>
    </row>
    <row r="15" spans="1:7" x14ac:dyDescent="0.25">
      <c r="A15" s="34"/>
      <c r="B15" s="34"/>
      <c r="C15" s="35" t="s">
        <v>11</v>
      </c>
      <c r="D15" s="36" t="s">
        <v>10</v>
      </c>
      <c r="E15" s="37" t="s">
        <v>9</v>
      </c>
      <c r="F15" s="36" t="s">
        <v>10</v>
      </c>
      <c r="G15" s="38" t="s">
        <v>9</v>
      </c>
    </row>
    <row r="16" spans="1:7" x14ac:dyDescent="0.25">
      <c r="A16" s="5">
        <v>12</v>
      </c>
      <c r="B16" s="6">
        <f>A16*Regler!$E$5</f>
        <v>1638588</v>
      </c>
      <c r="C16" s="8">
        <f>B16*0.8</f>
        <v>1310870.4000000001</v>
      </c>
      <c r="D16" s="8">
        <f>SUM(Regler!$E$5*Regler!$C$6)*Regler!$A$6</f>
        <v>819294</v>
      </c>
      <c r="E16" s="14">
        <f>C16-D16</f>
        <v>491576.40000000014</v>
      </c>
      <c r="F16" s="8">
        <f>SUM(Regler!$E$5*Regler!$C$5)*Regler!$A$5</f>
        <v>655435.20000000007</v>
      </c>
      <c r="G16" s="10">
        <f>C16-F16</f>
        <v>655435.20000000007</v>
      </c>
    </row>
    <row r="17" spans="1:7" x14ac:dyDescent="0.25">
      <c r="A17" s="5">
        <v>11</v>
      </c>
      <c r="B17" s="6">
        <f>A17*Regler!$E$5</f>
        <v>1502039</v>
      </c>
      <c r="C17" s="8">
        <f t="shared" ref="C17:C22" si="0">B17*0.8</f>
        <v>1201631.2</v>
      </c>
      <c r="D17" s="8">
        <f>SUM(Regler!$E$5*Regler!$C$6)*Regler!$A$6</f>
        <v>819294</v>
      </c>
      <c r="E17" s="14">
        <f t="shared" ref="E17:E20" si="1">C17-D17</f>
        <v>382337.19999999995</v>
      </c>
      <c r="F17" s="8">
        <f>SUM(Regler!$E$5*Regler!$C$5)*Regler!$A$5</f>
        <v>655435.20000000007</v>
      </c>
      <c r="G17" s="10">
        <f t="shared" ref="G17:G21" si="2">C17-F17</f>
        <v>546195.99999999988</v>
      </c>
    </row>
    <row r="18" spans="1:7" x14ac:dyDescent="0.25">
      <c r="A18" s="5">
        <v>10</v>
      </c>
      <c r="B18" s="6">
        <f>A18*Regler!$E$5</f>
        <v>1365490</v>
      </c>
      <c r="C18" s="8">
        <f t="shared" si="0"/>
        <v>1092392</v>
      </c>
      <c r="D18" s="8">
        <f>SUM(Regler!$E$5*Regler!$C$6)*Regler!$A$6</f>
        <v>819294</v>
      </c>
      <c r="E18" s="14">
        <f t="shared" si="1"/>
        <v>273098</v>
      </c>
      <c r="F18" s="8">
        <f>SUM(Regler!$E$5*Regler!$C$5)*Regler!$A$5</f>
        <v>655435.20000000007</v>
      </c>
      <c r="G18" s="10">
        <f t="shared" si="2"/>
        <v>436956.79999999993</v>
      </c>
    </row>
    <row r="19" spans="1:7" x14ac:dyDescent="0.25">
      <c r="A19" s="5">
        <v>9</v>
      </c>
      <c r="B19" s="6">
        <f>A19*Regler!$E$5</f>
        <v>1228941</v>
      </c>
      <c r="C19" s="8">
        <f t="shared" si="0"/>
        <v>983152.8</v>
      </c>
      <c r="D19" s="8">
        <f>SUM(Regler!$E$5*Regler!$C$6)*Regler!$A$6</f>
        <v>819294</v>
      </c>
      <c r="E19" s="14">
        <f t="shared" si="1"/>
        <v>163858.80000000005</v>
      </c>
      <c r="F19" s="8">
        <f>SUM(Regler!$E$5*Regler!$C$5)*Regler!$A$5</f>
        <v>655435.20000000007</v>
      </c>
      <c r="G19" s="10">
        <f t="shared" si="2"/>
        <v>327717.59999999998</v>
      </c>
    </row>
    <row r="20" spans="1:7" x14ac:dyDescent="0.25">
      <c r="A20" s="5">
        <v>8</v>
      </c>
      <c r="B20" s="6">
        <f>A20*Regler!$E$5</f>
        <v>1092392</v>
      </c>
      <c r="C20" s="8">
        <f t="shared" si="0"/>
        <v>873913.60000000009</v>
      </c>
      <c r="D20" s="8">
        <f>SUM(Regler!$E$5*Regler!$C$6)*Regler!$A$6</f>
        <v>819294</v>
      </c>
      <c r="E20" s="14">
        <f t="shared" si="1"/>
        <v>54619.600000000093</v>
      </c>
      <c r="F20" s="8">
        <f>SUM(Regler!$E$5*Regler!$C$5)*Regler!$A$5</f>
        <v>655435.20000000007</v>
      </c>
      <c r="G20" s="10">
        <f t="shared" si="2"/>
        <v>218478.40000000002</v>
      </c>
    </row>
    <row r="21" spans="1:7" x14ac:dyDescent="0.25">
      <c r="A21" s="5">
        <v>7</v>
      </c>
      <c r="B21" s="6">
        <f>A21*Regler!$E$5</f>
        <v>955843</v>
      </c>
      <c r="C21" s="8">
        <f t="shared" si="0"/>
        <v>764674.4</v>
      </c>
      <c r="D21" s="8">
        <f>SUM(Regler!$E$5*Regler!$C$6)*Regler!$A$6</f>
        <v>819294</v>
      </c>
      <c r="E21" s="14"/>
      <c r="F21" s="8">
        <f>SUM(Regler!$E$5*Regler!$C$5)*Regler!$A$5</f>
        <v>655435.20000000007</v>
      </c>
      <c r="G21" s="10">
        <f t="shared" si="2"/>
        <v>109239.19999999995</v>
      </c>
    </row>
    <row r="22" spans="1:7" x14ac:dyDescent="0.25">
      <c r="A22" s="3">
        <v>6</v>
      </c>
      <c r="B22" s="7">
        <f>A22*Regler!$E$5</f>
        <v>819294</v>
      </c>
      <c r="C22" s="9">
        <f t="shared" si="0"/>
        <v>655435.20000000007</v>
      </c>
      <c r="D22" s="9">
        <f>SUM(Regler!$E$5*Regler!$C$6)*Regler!$A$6</f>
        <v>819294</v>
      </c>
      <c r="E22" s="15"/>
      <c r="F22" s="9">
        <f>SUM(Regler!$E$5*Regler!$C$5)*Regler!$A$5</f>
        <v>655435.20000000007</v>
      </c>
      <c r="G22" s="11"/>
    </row>
    <row r="24" spans="1:7" x14ac:dyDescent="0.25">
      <c r="A24" s="49" t="s">
        <v>38</v>
      </c>
      <c r="B24" s="49"/>
      <c r="C24" s="49"/>
      <c r="D24" s="49"/>
    </row>
    <row r="25" spans="1:7" x14ac:dyDescent="0.25">
      <c r="A25" s="29" t="s">
        <v>36</v>
      </c>
      <c r="B25" s="20" t="s">
        <v>13</v>
      </c>
      <c r="C25" s="20" t="s">
        <v>25</v>
      </c>
      <c r="D25" s="20" t="s">
        <v>26</v>
      </c>
    </row>
    <row r="26" spans="1:7" x14ac:dyDescent="0.25">
      <c r="A26" s="2">
        <v>150000</v>
      </c>
      <c r="B26" s="1" t="s">
        <v>14</v>
      </c>
      <c r="C26" s="2">
        <v>600</v>
      </c>
      <c r="D26" s="2">
        <v>7059</v>
      </c>
    </row>
    <row r="27" spans="1:7" x14ac:dyDescent="0.25">
      <c r="A27" s="2">
        <v>200000</v>
      </c>
      <c r="B27" s="1" t="s">
        <v>15</v>
      </c>
      <c r="C27" s="2">
        <v>800</v>
      </c>
      <c r="D27" s="2">
        <v>7673</v>
      </c>
    </row>
    <row r="28" spans="1:7" x14ac:dyDescent="0.25">
      <c r="A28" s="2">
        <v>250000</v>
      </c>
      <c r="B28" s="1" t="s">
        <v>16</v>
      </c>
      <c r="C28" s="2">
        <v>1000</v>
      </c>
      <c r="D28" s="2">
        <v>8340</v>
      </c>
    </row>
    <row r="29" spans="1:7" x14ac:dyDescent="0.25">
      <c r="A29" s="2">
        <v>300000</v>
      </c>
      <c r="B29" s="1" t="s">
        <v>17</v>
      </c>
      <c r="C29" s="2">
        <v>1200</v>
      </c>
      <c r="D29" s="2">
        <v>9065</v>
      </c>
    </row>
    <row r="30" spans="1:7" x14ac:dyDescent="0.25">
      <c r="A30" s="2">
        <v>350000</v>
      </c>
      <c r="B30" s="1" t="s">
        <v>18</v>
      </c>
      <c r="C30" s="2">
        <v>1400</v>
      </c>
      <c r="D30" s="2">
        <v>9853</v>
      </c>
    </row>
    <row r="31" spans="1:7" x14ac:dyDescent="0.25">
      <c r="A31" s="2">
        <v>400000</v>
      </c>
      <c r="B31" s="1" t="s">
        <v>19</v>
      </c>
      <c r="C31" s="2">
        <v>1600</v>
      </c>
      <c r="D31" s="2">
        <v>10710</v>
      </c>
    </row>
    <row r="32" spans="1:7" x14ac:dyDescent="0.25">
      <c r="A32" s="2">
        <v>450000</v>
      </c>
      <c r="B32" s="1" t="s">
        <v>20</v>
      </c>
      <c r="C32" s="2">
        <v>1800</v>
      </c>
      <c r="D32" s="2">
        <v>11641</v>
      </c>
    </row>
    <row r="33" spans="1:4" x14ac:dyDescent="0.25">
      <c r="A33" s="2">
        <v>500000</v>
      </c>
      <c r="B33" s="1" t="s">
        <v>21</v>
      </c>
      <c r="C33" s="2">
        <v>2000</v>
      </c>
      <c r="D33" s="2">
        <v>12654</v>
      </c>
    </row>
    <row r="34" spans="1:4" x14ac:dyDescent="0.25">
      <c r="A34" s="2">
        <v>550000</v>
      </c>
      <c r="B34" s="1" t="s">
        <v>22</v>
      </c>
      <c r="C34" s="2">
        <v>2200</v>
      </c>
      <c r="D34" s="2">
        <v>13754</v>
      </c>
    </row>
    <row r="35" spans="1:4" x14ac:dyDescent="0.25">
      <c r="A35" s="2">
        <v>600000</v>
      </c>
      <c r="B35" s="1" t="s">
        <v>23</v>
      </c>
      <c r="C35" s="2">
        <v>2400</v>
      </c>
      <c r="D35" s="2">
        <v>14950</v>
      </c>
    </row>
    <row r="36" spans="1:4" x14ac:dyDescent="0.25">
      <c r="A36" s="2">
        <v>650000</v>
      </c>
      <c r="B36" s="1" t="s">
        <v>24</v>
      </c>
      <c r="C36" s="2">
        <v>2600</v>
      </c>
      <c r="D36" s="2">
        <v>16250</v>
      </c>
    </row>
  </sheetData>
  <sheetProtection algorithmName="SHA-512" hashValue="1VL2y9hpfpRsuqY4Jzr1a5+JPPSCrq5U7/hMq7l6n3Aj70pTJudNIY3KI5Y+eMTjvArVGcLJcLRKjW29J4KiJA==" saltValue="zGvkDh6hXBL6G0ZBQ33LDQ==" spinCount="100000" sheet="1" objects="1" scenarios="1"/>
  <protectedRanges>
    <protectedRange sqref="B3:B4" name="Lov for endring"/>
  </protectedRanges>
  <mergeCells count="3">
    <mergeCell ref="A24:D24"/>
    <mergeCell ref="D13:G13"/>
    <mergeCell ref="A1:B2"/>
  </mergeCells>
  <dataValidations count="1">
    <dataValidation type="list" allowBlank="1" showInputMessage="1" showErrorMessage="1" sqref="B3" xr:uid="{889B2D3C-FB00-43BD-99BA-E38E66F67A16}">
      <formula1>"Enkeltpersonsforetak,Aksjeselskap,"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10"/>
  <sheetViews>
    <sheetView showGridLines="0" zoomScale="140" zoomScaleNormal="140" workbookViewId="0">
      <selection activeCell="E15" sqref="E15"/>
    </sheetView>
  </sheetViews>
  <sheetFormatPr baseColWidth="10" defaultColWidth="9.140625" defaultRowHeight="15" x14ac:dyDescent="0.25"/>
  <cols>
    <col min="1" max="1" width="17.7109375" customWidth="1"/>
    <col min="2" max="2" width="24.5703125" bestFit="1" customWidth="1"/>
    <col min="3" max="3" width="9.140625" style="1"/>
    <col min="4" max="4" width="23.5703125" customWidth="1"/>
    <col min="5" max="5" width="40.5703125" bestFit="1" customWidth="1"/>
    <col min="6" max="6" width="10" customWidth="1"/>
    <col min="7" max="7" width="20.42578125" bestFit="1" customWidth="1"/>
    <col min="8" max="8" width="9" bestFit="1" customWidth="1"/>
    <col min="9" max="9" width="20.42578125" bestFit="1" customWidth="1"/>
  </cols>
  <sheetData>
    <row r="1" spans="3:9" x14ac:dyDescent="0.25">
      <c r="C1" s="57" t="s">
        <v>1</v>
      </c>
      <c r="D1" s="57" t="s">
        <v>2</v>
      </c>
      <c r="E1" s="57" t="s">
        <v>12</v>
      </c>
      <c r="F1" s="61" t="s">
        <v>3</v>
      </c>
      <c r="G1" s="61"/>
      <c r="H1" s="61"/>
      <c r="I1" s="62"/>
    </row>
    <row r="2" spans="3:9" ht="15.75" thickBot="1" x14ac:dyDescent="0.3">
      <c r="C2" s="58"/>
      <c r="D2" s="58"/>
      <c r="E2" s="58"/>
      <c r="F2" s="59" t="s">
        <v>4</v>
      </c>
      <c r="G2" s="60"/>
      <c r="H2" s="59" t="s">
        <v>5</v>
      </c>
      <c r="I2" s="60"/>
    </row>
    <row r="3" spans="3:9" ht="22.5" customHeight="1" x14ac:dyDescent="0.25">
      <c r="C3" s="16"/>
      <c r="D3" s="16"/>
      <c r="E3" s="17" t="s">
        <v>11</v>
      </c>
      <c r="F3" s="13" t="s">
        <v>10</v>
      </c>
      <c r="G3" s="12" t="s">
        <v>9</v>
      </c>
      <c r="H3" s="13" t="s">
        <v>10</v>
      </c>
      <c r="I3" s="4" t="s">
        <v>9</v>
      </c>
    </row>
    <row r="4" spans="3:9" x14ac:dyDescent="0.25">
      <c r="C4" s="5">
        <v>12</v>
      </c>
      <c r="D4" s="6">
        <f>C4*Regler!$E$5</f>
        <v>1638588</v>
      </c>
      <c r="E4" s="8">
        <f>D4*0.8</f>
        <v>1310870.4000000001</v>
      </c>
      <c r="F4" s="8">
        <f>SUM(Regler!$E$5*Regler!$C$6)*Regler!$A$6</f>
        <v>819294</v>
      </c>
      <c r="G4" s="14">
        <f>E4-F4</f>
        <v>491576.40000000014</v>
      </c>
      <c r="H4" s="8">
        <f>SUM(Regler!$E$5*Regler!$C$5)*Regler!$A$5</f>
        <v>655435.20000000007</v>
      </c>
      <c r="I4" s="10">
        <f>E4-H4</f>
        <v>655435.20000000007</v>
      </c>
    </row>
    <row r="5" spans="3:9" x14ac:dyDescent="0.25">
      <c r="C5" s="5">
        <v>11</v>
      </c>
      <c r="D5" s="6">
        <f>C5*Regler!$E$5</f>
        <v>1502039</v>
      </c>
      <c r="E5" s="8">
        <f t="shared" ref="E5:E10" si="0">D5*0.8</f>
        <v>1201631.2</v>
      </c>
      <c r="F5" s="8">
        <f>SUM(Regler!$E$5*Regler!$C$6)*Regler!$A$6</f>
        <v>819294</v>
      </c>
      <c r="G5" s="14">
        <f t="shared" ref="G5:G8" si="1">E5-F5</f>
        <v>382337.19999999995</v>
      </c>
      <c r="H5" s="8">
        <f>SUM(Regler!$E$5*Regler!$C$5)*Regler!$A$5</f>
        <v>655435.20000000007</v>
      </c>
      <c r="I5" s="10">
        <f t="shared" ref="I5:I9" si="2">E5-H5</f>
        <v>546195.99999999988</v>
      </c>
    </row>
    <row r="6" spans="3:9" x14ac:dyDescent="0.25">
      <c r="C6" s="5">
        <v>10</v>
      </c>
      <c r="D6" s="6">
        <f>C6*Regler!$E$5</f>
        <v>1365490</v>
      </c>
      <c r="E6" s="8">
        <f t="shared" si="0"/>
        <v>1092392</v>
      </c>
      <c r="F6" s="8">
        <f>SUM(Regler!$E$5*Regler!$C$6)*Regler!$A$6</f>
        <v>819294</v>
      </c>
      <c r="G6" s="14">
        <f t="shared" si="1"/>
        <v>273098</v>
      </c>
      <c r="H6" s="8">
        <f>SUM(Regler!$E$5*Regler!$C$5)*Regler!$A$5</f>
        <v>655435.20000000007</v>
      </c>
      <c r="I6" s="10">
        <f t="shared" si="2"/>
        <v>436956.79999999993</v>
      </c>
    </row>
    <row r="7" spans="3:9" x14ac:dyDescent="0.25">
      <c r="C7" s="5">
        <v>9</v>
      </c>
      <c r="D7" s="6">
        <f>C7*Regler!$E$5</f>
        <v>1228941</v>
      </c>
      <c r="E7" s="8">
        <f t="shared" si="0"/>
        <v>983152.8</v>
      </c>
      <c r="F7" s="8">
        <f>SUM(Regler!$E$5*Regler!$C$6)*Regler!$A$6</f>
        <v>819294</v>
      </c>
      <c r="G7" s="14">
        <f t="shared" si="1"/>
        <v>163858.80000000005</v>
      </c>
      <c r="H7" s="8">
        <f>SUM(Regler!$E$5*Regler!$C$5)*Regler!$A$5</f>
        <v>655435.20000000007</v>
      </c>
      <c r="I7" s="10">
        <f t="shared" si="2"/>
        <v>327717.59999999998</v>
      </c>
    </row>
    <row r="8" spans="3:9" x14ac:dyDescent="0.25">
      <c r="C8" s="5">
        <v>8</v>
      </c>
      <c r="D8" s="6">
        <f>C8*Regler!$E$5</f>
        <v>1092392</v>
      </c>
      <c r="E8" s="8">
        <f t="shared" si="0"/>
        <v>873913.60000000009</v>
      </c>
      <c r="F8" s="8">
        <f>SUM(Regler!$E$5*Regler!$C$6)*Regler!$A$6</f>
        <v>819294</v>
      </c>
      <c r="G8" s="14">
        <f t="shared" si="1"/>
        <v>54619.600000000093</v>
      </c>
      <c r="H8" s="8">
        <f>SUM(Regler!$E$5*Regler!$C$5)*Regler!$A$5</f>
        <v>655435.20000000007</v>
      </c>
      <c r="I8" s="10">
        <f t="shared" si="2"/>
        <v>218478.40000000002</v>
      </c>
    </row>
    <row r="9" spans="3:9" x14ac:dyDescent="0.25">
      <c r="C9" s="5">
        <v>7</v>
      </c>
      <c r="D9" s="6">
        <f>C9*Regler!$E$5</f>
        <v>955843</v>
      </c>
      <c r="E9" s="8">
        <f t="shared" si="0"/>
        <v>764674.4</v>
      </c>
      <c r="F9" s="8">
        <f>SUM(Regler!$E$5*Regler!$C$6)*Regler!$A$6</f>
        <v>819294</v>
      </c>
      <c r="G9" s="14"/>
      <c r="H9" s="8">
        <f>SUM(Regler!$E$5*Regler!$C$5)*Regler!$A$5</f>
        <v>655435.20000000007</v>
      </c>
      <c r="I9" s="10">
        <f t="shared" si="2"/>
        <v>109239.19999999995</v>
      </c>
    </row>
    <row r="10" spans="3:9" x14ac:dyDescent="0.25">
      <c r="C10" s="3">
        <v>6</v>
      </c>
      <c r="D10" s="7">
        <f>C10*Regler!$E$5</f>
        <v>819294</v>
      </c>
      <c r="E10" s="9">
        <f t="shared" si="0"/>
        <v>655435.20000000007</v>
      </c>
      <c r="F10" s="9">
        <f>SUM(Regler!$E$5*Regler!$C$6)*Regler!$A$6</f>
        <v>819294</v>
      </c>
      <c r="G10" s="15"/>
      <c r="H10" s="9">
        <f>SUM(Regler!$E$5*Regler!$C$5)*Regler!$A$5</f>
        <v>655435.20000000007</v>
      </c>
      <c r="I10" s="11"/>
    </row>
  </sheetData>
  <mergeCells count="6">
    <mergeCell ref="E1:E2"/>
    <mergeCell ref="D1:D2"/>
    <mergeCell ref="C1:C2"/>
    <mergeCell ref="F2:G2"/>
    <mergeCell ref="F1:I1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3752-F664-4912-86A8-42352E2EB3C7}">
  <dimension ref="A2:L19"/>
  <sheetViews>
    <sheetView workbookViewId="0">
      <selection activeCell="E5" sqref="E5"/>
    </sheetView>
  </sheetViews>
  <sheetFormatPr baseColWidth="10" defaultRowHeight="15" x14ac:dyDescent="0.25"/>
  <cols>
    <col min="1" max="1" width="8.28515625" style="39" bestFit="1" customWidth="1"/>
    <col min="2" max="2" width="20.140625" style="39" bestFit="1" customWidth="1"/>
    <col min="3" max="3" width="13.28515625" style="40" bestFit="1" customWidth="1"/>
    <col min="4" max="4" width="13.5703125" style="39" bestFit="1" customWidth="1"/>
    <col min="5" max="5" width="24.5703125" style="39" bestFit="1" customWidth="1"/>
    <col min="6" max="6" width="0" style="39" hidden="1" customWidth="1"/>
    <col min="7" max="7" width="11.42578125" style="39"/>
    <col min="8" max="8" width="25.85546875" style="39" bestFit="1" customWidth="1"/>
    <col min="9" max="9" width="11.42578125" style="39"/>
    <col min="10" max="10" width="14.28515625" style="39" customWidth="1"/>
    <col min="11" max="11" width="17.140625" style="39" bestFit="1" customWidth="1"/>
    <col min="12" max="16384" width="11.42578125" style="39"/>
  </cols>
  <sheetData>
    <row r="2" spans="1:12" x14ac:dyDescent="0.25">
      <c r="E2" s="63" t="s">
        <v>0</v>
      </c>
      <c r="F2" s="41"/>
    </row>
    <row r="3" spans="1:12" x14ac:dyDescent="0.25">
      <c r="E3" s="63"/>
      <c r="L3" s="40"/>
    </row>
    <row r="4" spans="1:12" x14ac:dyDescent="0.25">
      <c r="A4" s="43" t="s">
        <v>6</v>
      </c>
      <c r="B4" s="43" t="s">
        <v>7</v>
      </c>
      <c r="C4" s="43" t="s">
        <v>8</v>
      </c>
      <c r="D4" s="44"/>
      <c r="E4" s="45"/>
      <c r="L4" s="40"/>
    </row>
    <row r="5" spans="1:12" x14ac:dyDescent="0.25">
      <c r="A5" s="47">
        <v>0.8</v>
      </c>
      <c r="B5" s="39" t="s">
        <v>33</v>
      </c>
      <c r="C5" s="40">
        <v>6</v>
      </c>
      <c r="D5" s="48">
        <f>(C5*E5)*A5</f>
        <v>655435.20000000007</v>
      </c>
      <c r="E5" s="41">
        <v>136549</v>
      </c>
      <c r="L5" s="40"/>
    </row>
    <row r="6" spans="1:12" x14ac:dyDescent="0.25">
      <c r="A6" s="47">
        <v>1</v>
      </c>
      <c r="B6" s="39" t="s">
        <v>4</v>
      </c>
      <c r="C6" s="40">
        <v>6</v>
      </c>
      <c r="D6" s="48">
        <f>C6*E5</f>
        <v>819294</v>
      </c>
      <c r="L6" s="40"/>
    </row>
    <row r="7" spans="1:12" x14ac:dyDescent="0.25">
      <c r="B7" s="39" t="s">
        <v>39</v>
      </c>
      <c r="C7" s="40">
        <v>12</v>
      </c>
      <c r="D7" s="48">
        <f>C7*E5</f>
        <v>1638588</v>
      </c>
      <c r="H7" s="42">
        <v>250</v>
      </c>
      <c r="I7" s="43" t="s">
        <v>13</v>
      </c>
      <c r="J7" s="43" t="s">
        <v>25</v>
      </c>
      <c r="K7" s="43" t="s">
        <v>26</v>
      </c>
      <c r="L7" s="40"/>
    </row>
    <row r="8" spans="1:12" x14ac:dyDescent="0.25">
      <c r="H8" s="46">
        <v>150000</v>
      </c>
      <c r="I8" s="40" t="s">
        <v>14</v>
      </c>
      <c r="J8" s="46">
        <v>600</v>
      </c>
      <c r="K8" s="46">
        <v>7059</v>
      </c>
      <c r="L8" s="40"/>
    </row>
    <row r="9" spans="1:12" x14ac:dyDescent="0.25">
      <c r="H9" s="46">
        <v>200000</v>
      </c>
      <c r="I9" s="40" t="s">
        <v>15</v>
      </c>
      <c r="J9" s="46">
        <v>800</v>
      </c>
      <c r="K9" s="46">
        <v>7673</v>
      </c>
      <c r="L9" s="40"/>
    </row>
    <row r="10" spans="1:12" x14ac:dyDescent="0.25">
      <c r="H10" s="46">
        <v>250000</v>
      </c>
      <c r="I10" s="40" t="s">
        <v>16</v>
      </c>
      <c r="J10" s="46">
        <v>1000</v>
      </c>
      <c r="K10" s="46">
        <v>8340</v>
      </c>
      <c r="L10" s="40"/>
    </row>
    <row r="11" spans="1:12" x14ac:dyDescent="0.25">
      <c r="H11" s="46">
        <v>300000</v>
      </c>
      <c r="I11" s="40" t="s">
        <v>17</v>
      </c>
      <c r="J11" s="46">
        <v>1200</v>
      </c>
      <c r="K11" s="46">
        <v>9065</v>
      </c>
      <c r="L11" s="40"/>
    </row>
    <row r="12" spans="1:12" x14ac:dyDescent="0.25">
      <c r="H12" s="46">
        <v>350000</v>
      </c>
      <c r="I12" s="40" t="s">
        <v>18</v>
      </c>
      <c r="J12" s="46">
        <v>1400</v>
      </c>
      <c r="K12" s="46">
        <v>9853</v>
      </c>
      <c r="L12" s="40"/>
    </row>
    <row r="13" spans="1:12" x14ac:dyDescent="0.25">
      <c r="H13" s="46">
        <v>400000</v>
      </c>
      <c r="I13" s="40" t="s">
        <v>19</v>
      </c>
      <c r="J13" s="46">
        <v>1600</v>
      </c>
      <c r="K13" s="46">
        <v>10710</v>
      </c>
      <c r="L13" s="40"/>
    </row>
    <row r="14" spans="1:12" x14ac:dyDescent="0.25">
      <c r="H14" s="46">
        <v>450000</v>
      </c>
      <c r="I14" s="40" t="s">
        <v>20</v>
      </c>
      <c r="J14" s="46">
        <v>1800</v>
      </c>
      <c r="K14" s="46">
        <v>11641</v>
      </c>
      <c r="L14" s="40"/>
    </row>
    <row r="15" spans="1:12" x14ac:dyDescent="0.25">
      <c r="H15" s="46">
        <v>500000</v>
      </c>
      <c r="I15" s="40" t="s">
        <v>21</v>
      </c>
      <c r="J15" s="46">
        <v>2000</v>
      </c>
      <c r="K15" s="46">
        <v>12654</v>
      </c>
    </row>
    <row r="16" spans="1:12" x14ac:dyDescent="0.25">
      <c r="H16" s="46">
        <v>550000</v>
      </c>
      <c r="I16" s="40" t="s">
        <v>22</v>
      </c>
      <c r="J16" s="46">
        <v>2200</v>
      </c>
      <c r="K16" s="46">
        <v>13754</v>
      </c>
    </row>
    <row r="17" spans="8:11" x14ac:dyDescent="0.25">
      <c r="H17" s="46">
        <v>600000</v>
      </c>
      <c r="I17" s="40" t="s">
        <v>23</v>
      </c>
      <c r="J17" s="46">
        <v>2400</v>
      </c>
      <c r="K17" s="46">
        <v>14950</v>
      </c>
    </row>
    <row r="18" spans="8:11" x14ac:dyDescent="0.25">
      <c r="H18" s="46">
        <v>650000</v>
      </c>
      <c r="I18" s="40" t="s">
        <v>24</v>
      </c>
      <c r="J18" s="46">
        <v>2600</v>
      </c>
      <c r="K18" s="46">
        <v>16250</v>
      </c>
    </row>
    <row r="19" spans="8:11" x14ac:dyDescent="0.25">
      <c r="H19" s="46">
        <v>50000000</v>
      </c>
      <c r="I19" s="40" t="s">
        <v>24</v>
      </c>
      <c r="J19" s="46">
        <v>2600</v>
      </c>
      <c r="K19" s="46">
        <v>16250</v>
      </c>
    </row>
  </sheetData>
  <sheetProtection algorithmName="SHA-512" hashValue="2gSXaOqJMW0geKPWjl/ACvlxVGh4/CZh6eGxqwbk26um53wtJmUAxLkBURP7Nkal10rmSmCXURJhQ1UOPQ0BHQ==" saltValue="kTn/GzI13vwKTCaJ9X+SSw==" spinCount="100000" sheet="1" objects="1" scenarios="1"/>
  <mergeCells count="1">
    <mergeCell ref="E2:E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Kalkulator</vt:lpstr>
      <vt:lpstr>Veileder</vt:lpstr>
      <vt:lpstr>Regler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Morgan Qvan</dc:creator>
  <cp:lastModifiedBy>Dan Morgan Qvan</cp:lastModifiedBy>
  <dcterms:created xsi:type="dcterms:W3CDTF">2015-06-05T18:19:34Z</dcterms:created>
  <dcterms:modified xsi:type="dcterms:W3CDTF">2026-06-11T17:09:37Z</dcterms:modified>
</cp:coreProperties>
</file>